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3 BIME" sheetId="1" r:id="rId1"/>
  </sheets>
  <definedNames>
    <definedName name="Excel_BuiltIn_Print_Area_1_1">"$#REF!.$A$1:$G$54"</definedName>
    <definedName name="Excel_BuiltIn_Print_Area_10">"$#REF!.$A$1:$G$54"</definedName>
  </definedNames>
  <calcPr calcId="125725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C33" s="1"/>
  <c r="B33"/>
  <c r="J32"/>
  <c r="I32"/>
  <c r="H32"/>
  <c r="C32"/>
  <c r="F31"/>
  <c r="J31" s="1"/>
  <c r="E31"/>
  <c r="H31" s="1"/>
  <c r="C31"/>
  <c r="B31"/>
  <c r="J30"/>
  <c r="I30"/>
  <c r="H30"/>
  <c r="C30"/>
  <c r="G29"/>
  <c r="F29"/>
  <c r="J29" s="1"/>
  <c r="E29"/>
  <c r="I29" s="1"/>
  <c r="D29"/>
  <c r="C29" s="1"/>
  <c r="B29"/>
  <c r="G28"/>
  <c r="F28"/>
  <c r="J28" s="1"/>
  <c r="E28"/>
  <c r="I28" s="1"/>
  <c r="D28"/>
  <c r="H28" s="1"/>
  <c r="C28"/>
  <c r="B28"/>
  <c r="G27"/>
  <c r="F27"/>
  <c r="F26" s="1"/>
  <c r="E27"/>
  <c r="I27" s="1"/>
  <c r="D27"/>
  <c r="C27" s="1"/>
  <c r="B27"/>
  <c r="B26" s="1"/>
  <c r="B34" s="1"/>
  <c r="B36" s="1"/>
  <c r="B38" s="1"/>
  <c r="G26"/>
  <c r="G34" s="1"/>
  <c r="G36" s="1"/>
  <c r="G38" s="1"/>
  <c r="E26"/>
  <c r="E34" s="1"/>
  <c r="J20"/>
  <c r="H18"/>
  <c r="J18" s="1"/>
  <c r="J17" s="1"/>
  <c r="D18"/>
  <c r="F18" s="1"/>
  <c r="F17" s="1"/>
  <c r="H17"/>
  <c r="D17"/>
  <c r="B17"/>
  <c r="J16"/>
  <c r="H16"/>
  <c r="F16"/>
  <c r="F14" s="1"/>
  <c r="F19" s="1"/>
  <c r="F21" s="1"/>
  <c r="F23" s="1"/>
  <c r="D16"/>
  <c r="J15"/>
  <c r="H14"/>
  <c r="H19" s="1"/>
  <c r="D14"/>
  <c r="D19" s="1"/>
  <c r="D21" s="1"/>
  <c r="D23" s="1"/>
  <c r="B14"/>
  <c r="J12"/>
  <c r="H11"/>
  <c r="F11"/>
  <c r="D11"/>
  <c r="J11" s="1"/>
  <c r="B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B6"/>
  <c r="B19" s="1"/>
  <c r="B21" s="1"/>
  <c r="B23" s="1"/>
  <c r="H21" l="1"/>
  <c r="J19"/>
  <c r="E36"/>
  <c r="I34"/>
  <c r="F34"/>
  <c r="J26"/>
  <c r="I26"/>
  <c r="H27"/>
  <c r="J27"/>
  <c r="H29"/>
  <c r="I31"/>
  <c r="H33"/>
  <c r="J14"/>
  <c r="D26"/>
  <c r="D34" l="1"/>
  <c r="H26"/>
  <c r="C26"/>
  <c r="C34" s="1"/>
  <c r="C36" s="1"/>
  <c r="C38" s="1"/>
  <c r="F36"/>
  <c r="J34"/>
  <c r="E38"/>
  <c r="I38" s="1"/>
  <c r="J21"/>
  <c r="J23" s="1"/>
  <c r="J36" l="1"/>
  <c r="H22"/>
  <c r="H23" s="1"/>
  <c r="F37" s="1"/>
  <c r="J38"/>
  <c r="F38"/>
  <c r="D36"/>
  <c r="H34"/>
  <c r="I36"/>
  <c r="H36" l="1"/>
  <c r="D38"/>
  <c r="H38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<sst xmlns="http://schemas.openxmlformats.org/spreadsheetml/2006/main" count="54" uniqueCount="53">
  <si>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</si>
  <si>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</si>
  <si>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</si>
  <si>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3º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</si>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</sst>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7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4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5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4" fontId="6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pane xSplit="1" topLeftCell="B1" activePane="topRight" state="frozen"/>
      <selection activeCell="A7" sqref="A7"/>
      <selection pane="topRight" activeCell="F17" sqref="F17:G17"/>
    </sheetView>
  </sheetViews>
  <sheetFormatPr defaultRowHeight="12.75"/>
  <cols>
    <col min="1" max="1" width="43.140625" customWidth="1"/>
    <col min="2" max="2" width="12.7109375" bestFit="1" customWidth="1"/>
    <col min="3" max="3" width="11.42578125" bestFit="1" customWidth="1"/>
    <col min="4" max="9" width="12.7109375" bestFit="1" customWidth="1"/>
    <col min="10" max="10" width="14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4266831.5</v>
      </c>
      <c r="G6" s="7"/>
      <c r="H6" s="7">
        <f>SUM(H7:H10)</f>
        <v>2693640.13</v>
      </c>
      <c r="I6" s="7"/>
      <c r="J6" s="8">
        <f>H6-D6</f>
        <v>-5840022.8700000001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D7/12*6</f>
        <v>1867449</v>
      </c>
      <c r="G7" s="10"/>
      <c r="H7" s="10">
        <f>1008192.22</f>
        <v>1008192.22</v>
      </c>
      <c r="I7" s="10"/>
      <c r="J7" s="11">
        <f>H7-D7</f>
        <v>-2726705.7800000003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D8/12*6</f>
        <v>388255</v>
      </c>
      <c r="G8" s="10"/>
      <c r="H8" s="10">
        <f>269315.8</f>
        <v>269315.8</v>
      </c>
      <c r="I8" s="10"/>
      <c r="J8" s="11">
        <f>H8-D8</f>
        <v>-507194.2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D9/12*6</f>
        <v>1867162</v>
      </c>
      <c r="G9" s="10"/>
      <c r="H9" s="10">
        <f>1194380.69</f>
        <v>1194380.69</v>
      </c>
      <c r="I9" s="10"/>
      <c r="J9" s="11">
        <f>H9-D9</f>
        <v>-2539943.31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D10/12*6</f>
        <v>143965.5</v>
      </c>
      <c r="G10" s="10"/>
      <c r="H10" s="10">
        <f>221751.42</f>
        <v>221751.42</v>
      </c>
      <c r="I10" s="10"/>
      <c r="J10" s="11">
        <f>H10-D10</f>
        <v>-66179.579999999987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28898362</v>
      </c>
      <c r="G14" s="7"/>
      <c r="H14" s="7">
        <f>SUM(H15:H16)</f>
        <v>24614555.219999999</v>
      </c>
      <c r="I14" s="7"/>
      <c r="J14" s="14">
        <f>H14-D14</f>
        <v>-33182168.780000001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57796724</v>
      </c>
      <c r="C16" s="13"/>
      <c r="D16" s="13">
        <f>B16</f>
        <v>57796724</v>
      </c>
      <c r="E16" s="13"/>
      <c r="F16" s="13">
        <f>D16/12*6</f>
        <v>28898362</v>
      </c>
      <c r="G16" s="13"/>
      <c r="H16" s="13">
        <f>24614555.22</f>
        <v>24614555.219999999</v>
      </c>
      <c r="I16" s="13"/>
      <c r="J16" s="11">
        <f>H16-D16</f>
        <v>-33182168.780000001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1385292.5</v>
      </c>
      <c r="G17" s="12"/>
      <c r="H17" s="12">
        <f>H18</f>
        <v>418374.66</v>
      </c>
      <c r="I17" s="12"/>
      <c r="J17" s="15">
        <f>J18</f>
        <v>-2352210.34</v>
      </c>
    </row>
    <row r="18" spans="1:10" ht="12.75" customHeight="1">
      <c r="A18" s="9" t="s">
        <v>22</v>
      </c>
      <c r="B18" s="13">
        <v>2770585</v>
      </c>
      <c r="C18" s="13"/>
      <c r="D18" s="13">
        <f>B18</f>
        <v>2770585</v>
      </c>
      <c r="E18" s="13"/>
      <c r="F18" s="13">
        <f>D18/12*6</f>
        <v>1385292.5</v>
      </c>
      <c r="G18" s="13"/>
      <c r="H18" s="13">
        <f>418374.66</f>
        <v>418374.66</v>
      </c>
      <c r="I18" s="13"/>
      <c r="J18" s="11">
        <f>H18-D18</f>
        <v>-2352210.34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34550486</v>
      </c>
      <c r="G19" s="7"/>
      <c r="H19" s="7">
        <f>SUM(H14+H6+H17)</f>
        <v>27726570.009999998</v>
      </c>
      <c r="I19" s="7"/>
      <c r="J19" s="8">
        <f>H19-D19</f>
        <v>-41374401.990000002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34550486</v>
      </c>
      <c r="G21" s="7"/>
      <c r="H21" s="7">
        <f>SUM(H19:I20)</f>
        <v>27726570.009999998</v>
      </c>
      <c r="I21" s="7"/>
      <c r="J21" s="8">
        <f>H21-D21</f>
        <v>-41374401.990000002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3112663.6900000013</v>
      </c>
      <c r="I22" s="7"/>
      <c r="J22" s="16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34550486</v>
      </c>
      <c r="G23" s="7"/>
      <c r="H23" s="7">
        <f>SUM(H21:I22)</f>
        <v>30839233.699999999</v>
      </c>
      <c r="I23" s="7"/>
      <c r="J23" s="8">
        <f>J21</f>
        <v>-41374401.990000002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 t="shared" ref="B26:G26" si="0">B27+B28</f>
        <v>64878447</v>
      </c>
      <c r="C26" s="21">
        <f t="shared" ref="C26:C32" si="1">D26-B26</f>
        <v>0</v>
      </c>
      <c r="D26" s="20">
        <f t="shared" si="0"/>
        <v>64878447</v>
      </c>
      <c r="E26" s="20">
        <f t="shared" si="0"/>
        <v>41540649.749999993</v>
      </c>
      <c r="F26" s="20">
        <f t="shared" si="0"/>
        <v>29555202.309999999</v>
      </c>
      <c r="G26" s="20">
        <f t="shared" si="0"/>
        <v>23688464.550000001</v>
      </c>
      <c r="H26" s="22">
        <f t="shared" ref="H26:J36" si="2">D26-E26</f>
        <v>23337797.250000007</v>
      </c>
      <c r="I26" s="22">
        <f t="shared" si="2"/>
        <v>11985447.439999994</v>
      </c>
      <c r="J26" s="23">
        <f t="shared" si="2"/>
        <v>5866737.7599999979</v>
      </c>
    </row>
    <row r="27" spans="1:10">
      <c r="A27" s="9" t="s">
        <v>38</v>
      </c>
      <c r="B27" s="24">
        <f>32438285+12152893+442450+72684</f>
        <v>45106312</v>
      </c>
      <c r="C27" s="24">
        <f t="shared" si="1"/>
        <v>0</v>
      </c>
      <c r="D27" s="24">
        <f>32438285+12152893+442450+72684</f>
        <v>45106312</v>
      </c>
      <c r="E27" s="24">
        <f>14750019.49+12146400.3+170300.45+5517.33</f>
        <v>27072237.569999997</v>
      </c>
      <c r="F27" s="24">
        <f>14750019.49+6391993.93+170300.45+5517.33</f>
        <v>21317831.199999999</v>
      </c>
      <c r="G27" s="24">
        <f>14750019.49+2663129.52+168767.45+5517.33</f>
        <v>17587433.789999999</v>
      </c>
      <c r="H27" s="25">
        <f t="shared" si="2"/>
        <v>18034074.430000003</v>
      </c>
      <c r="I27" s="25">
        <f t="shared" si="2"/>
        <v>5754406.3699999973</v>
      </c>
      <c r="J27" s="26">
        <f t="shared" si="2"/>
        <v>3730397.41</v>
      </c>
    </row>
    <row r="28" spans="1:10">
      <c r="A28" s="9" t="s">
        <v>39</v>
      </c>
      <c r="B28" s="24">
        <f>5092270+200966+12901454+132483+866972+312500+2230+199664+1510+62086</f>
        <v>19772135</v>
      </c>
      <c r="C28" s="24">
        <f t="shared" si="1"/>
        <v>0</v>
      </c>
      <c r="D28" s="24">
        <f>4732270+200966+13251454+142483+866972+312500+22230+179664+1510+62086</f>
        <v>19772135</v>
      </c>
      <c r="E28" s="24">
        <f>43028278.73-28559866.55</f>
        <v>14468412.179999996</v>
      </c>
      <c r="F28" s="24">
        <f>30839233.7-22601862.59</f>
        <v>8237371.1099999994</v>
      </c>
      <c r="G28" s="24">
        <f>24862140.35-18761109.59</f>
        <v>6101030.7600000016</v>
      </c>
      <c r="H28" s="25">
        <f t="shared" si="2"/>
        <v>5303722.820000004</v>
      </c>
      <c r="I28" s="25">
        <f t="shared" si="2"/>
        <v>6231041.0699999966</v>
      </c>
      <c r="J28" s="26">
        <f t="shared" si="2"/>
        <v>2136340.3499999978</v>
      </c>
    </row>
    <row r="29" spans="1:10">
      <c r="A29" s="4" t="s">
        <v>40</v>
      </c>
      <c r="B29" s="27">
        <f t="shared" ref="B29:G29" si="3">B30+B31</f>
        <v>1076543</v>
      </c>
      <c r="C29" s="21">
        <f t="shared" si="1"/>
        <v>-286000</v>
      </c>
      <c r="D29" s="27">
        <f t="shared" si="3"/>
        <v>790543</v>
      </c>
      <c r="E29" s="27">
        <f t="shared" si="3"/>
        <v>640618.11</v>
      </c>
      <c r="F29" s="27">
        <f t="shared" si="3"/>
        <v>547915.96</v>
      </c>
      <c r="G29" s="27">
        <f t="shared" si="3"/>
        <v>447250.11</v>
      </c>
      <c r="H29" s="22">
        <f t="shared" si="2"/>
        <v>149924.89000000001</v>
      </c>
      <c r="I29" s="22">
        <f t="shared" si="2"/>
        <v>92702.150000000023</v>
      </c>
      <c r="J29" s="23">
        <f t="shared" si="2"/>
        <v>100665.84999999998</v>
      </c>
    </row>
    <row r="30" spans="1:10">
      <c r="A30" s="9" t="s">
        <v>41</v>
      </c>
      <c r="B30" s="24">
        <v>110915</v>
      </c>
      <c r="C30" s="24">
        <f t="shared" si="1"/>
        <v>0</v>
      </c>
      <c r="D30" s="24">
        <v>110915</v>
      </c>
      <c r="E30" s="24">
        <v>550</v>
      </c>
      <c r="F30" s="24">
        <v>0</v>
      </c>
      <c r="G30" s="24">
        <v>0</v>
      </c>
      <c r="H30" s="25">
        <f t="shared" si="2"/>
        <v>110365</v>
      </c>
      <c r="I30" s="25">
        <f t="shared" si="2"/>
        <v>550</v>
      </c>
      <c r="J30" s="26">
        <f t="shared" si="2"/>
        <v>0</v>
      </c>
    </row>
    <row r="31" spans="1:10">
      <c r="A31" s="9" t="s">
        <v>42</v>
      </c>
      <c r="B31" s="24">
        <f>965628</f>
        <v>965628</v>
      </c>
      <c r="C31" s="24">
        <f t="shared" si="1"/>
        <v>-286000</v>
      </c>
      <c r="D31" s="24">
        <v>679628</v>
      </c>
      <c r="E31" s="24">
        <f>640068.11</f>
        <v>640068.11</v>
      </c>
      <c r="F31" s="24">
        <f>547915.96</f>
        <v>547915.96</v>
      </c>
      <c r="G31" s="24">
        <v>447250.11</v>
      </c>
      <c r="H31" s="25">
        <f t="shared" si="2"/>
        <v>39559.890000000014</v>
      </c>
      <c r="I31" s="25">
        <f t="shared" si="2"/>
        <v>92152.150000000023</v>
      </c>
      <c r="J31" s="26">
        <f t="shared" si="2"/>
        <v>100665.84999999998</v>
      </c>
    </row>
    <row r="32" spans="1:10">
      <c r="A32" s="4" t="s">
        <v>43</v>
      </c>
      <c r="B32" s="27">
        <v>100000</v>
      </c>
      <c r="C32" s="21">
        <f t="shared" si="1"/>
        <v>-45000</v>
      </c>
      <c r="D32" s="27">
        <v>55000</v>
      </c>
      <c r="E32" s="27">
        <v>0</v>
      </c>
      <c r="F32" s="27">
        <v>0</v>
      </c>
      <c r="G32" s="27">
        <v>0</v>
      </c>
      <c r="H32" s="22">
        <f t="shared" si="2"/>
        <v>55000</v>
      </c>
      <c r="I32" s="22">
        <f t="shared" si="2"/>
        <v>0</v>
      </c>
      <c r="J32" s="23">
        <f t="shared" si="2"/>
        <v>0</v>
      </c>
    </row>
    <row r="33" spans="1:10">
      <c r="A33" s="9" t="s">
        <v>44</v>
      </c>
      <c r="B33" s="24">
        <f>249541+2770586+25855</f>
        <v>3045982</v>
      </c>
      <c r="C33" s="24">
        <f>D33-B33</f>
        <v>331000</v>
      </c>
      <c r="D33" s="24">
        <f>249541+2770586+356855</f>
        <v>3376982</v>
      </c>
      <c r="E33" s="24">
        <f>230327.79+418374.66+198858.42</f>
        <v>847560.87</v>
      </c>
      <c r="F33" s="24">
        <f>118882.35+418374.66+198858.42</f>
        <v>736115.43</v>
      </c>
      <c r="G33" s="24">
        <f>109192.61+418374.66+198858.42</f>
        <v>726425.69000000006</v>
      </c>
      <c r="H33" s="25">
        <f t="shared" si="2"/>
        <v>2529421.13</v>
      </c>
      <c r="I33" s="25">
        <f t="shared" si="2"/>
        <v>111445.43999999994</v>
      </c>
      <c r="J33" s="26">
        <f t="shared" si="2"/>
        <v>9689.7399999999907</v>
      </c>
    </row>
    <row r="34" spans="1:10">
      <c r="A34" s="4" t="s">
        <v>45</v>
      </c>
      <c r="B34" s="27">
        <f>SUM(B26+B29+B32+B33)</f>
        <v>69100972</v>
      </c>
      <c r="C34" s="21">
        <f>SUM(C26,C29,C32,C33)</f>
        <v>0</v>
      </c>
      <c r="D34" s="27">
        <f>SUM(D26+D29+D32+D33)</f>
        <v>69100972</v>
      </c>
      <c r="E34" s="27">
        <f>SUM(E26+E29+E32+E33)</f>
        <v>43028828.729999989</v>
      </c>
      <c r="F34" s="27">
        <f>SUM(F26+F29+F32+F33)</f>
        <v>30839233.699999999</v>
      </c>
      <c r="G34" s="27">
        <f>SUM(G26+G29+G32+G33)</f>
        <v>24862140.350000001</v>
      </c>
      <c r="H34" s="22">
        <f t="shared" si="2"/>
        <v>26072143.270000011</v>
      </c>
      <c r="I34" s="22">
        <f t="shared" si="2"/>
        <v>12189595.02999999</v>
      </c>
      <c r="J34" s="23">
        <f t="shared" si="2"/>
        <v>5977093.3499999978</v>
      </c>
    </row>
    <row r="35" spans="1:10">
      <c r="A35" s="9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2">
        <f t="shared" si="2"/>
        <v>0</v>
      </c>
      <c r="I35" s="22">
        <f t="shared" si="2"/>
        <v>0</v>
      </c>
      <c r="J35" s="23">
        <f t="shared" si="2"/>
        <v>0</v>
      </c>
    </row>
    <row r="36" spans="1:10">
      <c r="A36" s="4" t="s">
        <v>47</v>
      </c>
      <c r="B36" s="27">
        <f>SUM(B34:B35)</f>
        <v>69100972</v>
      </c>
      <c r="C36" s="28">
        <f>SUM(C34,C35)</f>
        <v>0</v>
      </c>
      <c r="D36" s="27">
        <f>SUM(D34:D35)</f>
        <v>69100972</v>
      </c>
      <c r="E36" s="27">
        <f>SUM(E34:E35)</f>
        <v>43028828.729999989</v>
      </c>
      <c r="F36" s="27">
        <f>SUM(F34:F35)</f>
        <v>30839233.699999999</v>
      </c>
      <c r="G36" s="27">
        <f>SUM(G34:G35)</f>
        <v>24862140.350000001</v>
      </c>
      <c r="H36" s="22">
        <f t="shared" si="2"/>
        <v>26072143.270000011</v>
      </c>
      <c r="I36" s="22">
        <f t="shared" si="2"/>
        <v>12189595.02999999</v>
      </c>
      <c r="J36" s="23">
        <f t="shared" si="2"/>
        <v>5977093.3499999978</v>
      </c>
    </row>
    <row r="37" spans="1:10">
      <c r="A37" s="4" t="s">
        <v>48</v>
      </c>
      <c r="B37" s="24">
        <v>0</v>
      </c>
      <c r="C37" s="27">
        <v>0</v>
      </c>
      <c r="D37" s="24">
        <v>0</v>
      </c>
      <c r="E37" s="24">
        <v>0</v>
      </c>
      <c r="F37" s="24">
        <f>H23-F36</f>
        <v>0</v>
      </c>
      <c r="G37" s="24">
        <v>0</v>
      </c>
      <c r="H37" s="22">
        <f>D37-E37</f>
        <v>0</v>
      </c>
      <c r="I37" s="22">
        <v>0</v>
      </c>
      <c r="J37" s="23">
        <v>0</v>
      </c>
    </row>
    <row r="38" spans="1:10">
      <c r="A38" s="4" t="s">
        <v>49</v>
      </c>
      <c r="B38" s="27">
        <f>SUM(B36:B37)</f>
        <v>69100972</v>
      </c>
      <c r="C38" s="28">
        <f>SUM(C36,C37)</f>
        <v>0</v>
      </c>
      <c r="D38" s="27">
        <f>SUM(D36:D37)</f>
        <v>69100972</v>
      </c>
      <c r="E38" s="27">
        <f>SUM(E36:E37)</f>
        <v>43028828.729999989</v>
      </c>
      <c r="F38" s="27">
        <f>SUM(F36:F37)</f>
        <v>30839233.699999999</v>
      </c>
      <c r="G38" s="27">
        <f>SUM(G36:G37)</f>
        <v>24862140.350000001</v>
      </c>
      <c r="H38" s="22">
        <f>D38-E38</f>
        <v>26072143.270000011</v>
      </c>
      <c r="I38" s="22">
        <f>E38-F36</f>
        <v>12189595.02999999</v>
      </c>
      <c r="J38" s="23">
        <f>F36-G38</f>
        <v>5977093.3499999978</v>
      </c>
    </row>
    <row r="40" spans="1:10">
      <c r="C40" s="29"/>
      <c r="I40" s="30"/>
    </row>
    <row r="41" spans="1:10">
      <c r="A41" s="31" t="s">
        <v>50</v>
      </c>
      <c r="B41" s="31"/>
      <c r="C41" s="31"/>
      <c r="D41" s="31"/>
      <c r="E41" s="31"/>
      <c r="F41" s="31"/>
      <c r="I41" s="30"/>
    </row>
    <row r="42" spans="1:10">
      <c r="A42" s="32" t="s">
        <v>51</v>
      </c>
      <c r="B42" s="32"/>
      <c r="C42" s="32"/>
      <c r="D42" s="32"/>
      <c r="E42" s="32"/>
      <c r="F42" s="32"/>
    </row>
    <row r="43" spans="1:10">
      <c r="A43" s="33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2020-07-28T12:51:07Z</dcterms:created>
  <dcterms:modified xsi:type="dcterms:W3CDTF">2020-07-28T12:51:48Z</dcterms:modified>
</cp:coreProperties>
</file>